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5" windowWidth="13980" windowHeight="8520"/>
  </bookViews>
  <sheets>
    <sheet name="Optionsanleihe" sheetId="1" r:id="rId1"/>
    <sheet name="Wandelschuldverschreibung" sheetId="3" r:id="rId2"/>
  </sheets>
  <calcPr calcId="145621"/>
</workbook>
</file>

<file path=xl/calcChain.xml><?xml version="1.0" encoding="utf-8"?>
<calcChain xmlns="http://schemas.openxmlformats.org/spreadsheetml/2006/main">
  <c r="B37" i="1" l="1"/>
  <c r="I14" i="1"/>
  <c r="K14" i="1"/>
  <c r="K22" i="1" s="1"/>
  <c r="K30" i="1" s="1"/>
  <c r="K4" i="1"/>
  <c r="K15" i="1"/>
  <c r="K23" i="1" s="1"/>
  <c r="K31" i="1" s="1"/>
  <c r="I8" i="1"/>
  <c r="K8" i="1" s="1"/>
  <c r="B32" i="3"/>
  <c r="B33" i="3" s="1"/>
  <c r="B28" i="3"/>
  <c r="B29" i="3" s="1"/>
  <c r="D26" i="3"/>
  <c r="B25" i="3"/>
  <c r="B24" i="3"/>
  <c r="B26" i="3" s="1"/>
  <c r="B27" i="3" s="1"/>
  <c r="B34" i="3" s="1"/>
  <c r="B22" i="3"/>
  <c r="B18" i="3"/>
  <c r="B19" i="3" s="1"/>
  <c r="B17" i="3"/>
  <c r="B20" i="3" s="1"/>
  <c r="B21" i="3" s="1"/>
  <c r="B23" i="3" s="1"/>
  <c r="D11" i="3"/>
  <c r="B28" i="1"/>
  <c r="B30" i="1" s="1"/>
  <c r="B29" i="1" s="1"/>
  <c r="D11" i="1"/>
  <c r="B17" i="1"/>
  <c r="B20" i="1" s="1"/>
  <c r="B21" i="1" s="1"/>
  <c r="B18" i="1"/>
  <c r="B19" i="1" s="1"/>
  <c r="B22" i="1"/>
  <c r="B24" i="1"/>
  <c r="B25" i="1"/>
  <c r="D26" i="1"/>
  <c r="B33" i="1"/>
  <c r="B34" i="1" s="1"/>
  <c r="B31" i="1" l="1"/>
  <c r="I22" i="1"/>
  <c r="I24" i="1" s="1"/>
  <c r="K24" i="1" s="1"/>
  <c r="K20" i="1"/>
  <c r="K12" i="1"/>
  <c r="K28" i="1" s="1"/>
  <c r="B35" i="3"/>
  <c r="K5" i="1"/>
  <c r="I16" i="1"/>
  <c r="K16" i="1" s="1"/>
  <c r="B30" i="3"/>
  <c r="B31" i="3" s="1"/>
  <c r="B32" i="1"/>
  <c r="B26" i="1"/>
  <c r="B27" i="1" s="1"/>
  <c r="B35" i="1" s="1"/>
  <c r="B36" i="1" s="1"/>
  <c r="B23" i="1"/>
  <c r="K13" i="1" l="1"/>
  <c r="I30" i="1"/>
  <c r="I32" i="1" s="1"/>
  <c r="K32" i="1" s="1"/>
  <c r="K29" i="1" s="1"/>
  <c r="K21" i="1"/>
</calcChain>
</file>

<file path=xl/sharedStrings.xml><?xml version="1.0" encoding="utf-8"?>
<sst xmlns="http://schemas.openxmlformats.org/spreadsheetml/2006/main" count="171" uniqueCount="79">
  <si>
    <t>Aktiennennwert in €</t>
  </si>
  <si>
    <t>Anleihebetrag in €</t>
  </si>
  <si>
    <t>Laufzeit in Jahren</t>
  </si>
  <si>
    <t>Emmissionkurs mit Optionsrecht in %</t>
  </si>
  <si>
    <t>Kleinste Stückelung in €</t>
  </si>
  <si>
    <t>rechnerischer Kurs ohne Optionsrecht in %</t>
  </si>
  <si>
    <t>Optionsrecht an Aktien in Stück</t>
  </si>
  <si>
    <t>für</t>
  </si>
  <si>
    <t>Optionsanleihe</t>
  </si>
  <si>
    <t>Optionspreis für eine Aktie in €</t>
  </si>
  <si>
    <t>Bezugsverhältnis für die Opitonsanleihe</t>
  </si>
  <si>
    <t>Anzahl neuer Aktien</t>
  </si>
  <si>
    <t>gezeichnetes Kapital/Anleihebetrag</t>
  </si>
  <si>
    <t>Bedingtes Kapital</t>
  </si>
  <si>
    <t>Anzahl Altaktien eines Aktionärs in Stück</t>
  </si>
  <si>
    <t>Zeichnung Optionsanleihe des Aktionärs in €</t>
  </si>
  <si>
    <t>benötigter Aktiennennwert für Optionsanleihe</t>
  </si>
  <si>
    <t>benötigte Bezugsrechte in Stück</t>
  </si>
  <si>
    <t>vorhandene Bezugsrechte</t>
  </si>
  <si>
    <t>Kauf bzw. Verkauf von Bezugsrechten</t>
  </si>
  <si>
    <t>Anzahl der Altakien</t>
  </si>
  <si>
    <t>benötige Bezugsrechte - vorhandene Bezugsreche</t>
  </si>
  <si>
    <t>Preis für kleinste Stückelung m. O.</t>
  </si>
  <si>
    <t>Preis für kleinste Stückelung o. O.</t>
  </si>
  <si>
    <t>Aufwand für den Opitonsrechtserwerb</t>
  </si>
  <si>
    <t>Stück</t>
  </si>
  <si>
    <t>Aufwand für den Erwerb eines Opitonsrechtes</t>
  </si>
  <si>
    <t>Opitonsrecht</t>
  </si>
  <si>
    <t>Optionsrecht wird ausgeübt von Inhabern von</t>
  </si>
  <si>
    <t>€</t>
  </si>
  <si>
    <t>Optionsscheinen</t>
  </si>
  <si>
    <t>Aktiva</t>
  </si>
  <si>
    <t>Bilanz vor Optionsanleihe</t>
  </si>
  <si>
    <t>Passiva</t>
  </si>
  <si>
    <t>gez. Kapital</t>
  </si>
  <si>
    <t>Rücklagen</t>
  </si>
  <si>
    <t>langfr. Fremdkapital</t>
  </si>
  <si>
    <t>kurzfr. Fremdkapital</t>
  </si>
  <si>
    <t>Anlagevermögen</t>
  </si>
  <si>
    <t>sonst. Umlaufvermögen</t>
  </si>
  <si>
    <t>liquide Mittel</t>
  </si>
  <si>
    <t>Bilanz nach Ausgabe der Anleihe</t>
  </si>
  <si>
    <t>Anzahl der Aktien</t>
  </si>
  <si>
    <t>Erhöhrung des gezeichneten Kapitals</t>
  </si>
  <si>
    <t>Erhöhung der liquiden Mittel</t>
  </si>
  <si>
    <t>Erhöhung der Kapitalrücklage</t>
  </si>
  <si>
    <t>liquide Mittel - Erhöhung des gez. Kapitals</t>
  </si>
  <si>
    <t>Umwandlung aufgrund Opitonsscheinen</t>
  </si>
  <si>
    <t>Verhältnis Opitonsrecht : Zeichnung</t>
  </si>
  <si>
    <t>Aufwand für Aktienbezug</t>
  </si>
  <si>
    <t>Aktienzahl * Kurs</t>
  </si>
  <si>
    <t>Aufwand für eine Aktie m.O.</t>
  </si>
  <si>
    <t>Aufwand für den Bezug aller Aktien</t>
  </si>
  <si>
    <t>Kurs + Aufwand für 1 Optionsrecht</t>
  </si>
  <si>
    <t>Aufwand für eine Aktie m.O.*Aktienanzahl</t>
  </si>
  <si>
    <t>Bedingte Kapitalerhöhung</t>
  </si>
  <si>
    <t>Gesamtbetrag der Opitonsanleihe</t>
  </si>
  <si>
    <t>Nominalverzinsung p.a.</t>
  </si>
  <si>
    <t>altes gezeichnetes Kapital in €</t>
  </si>
  <si>
    <t>Mindestbetrag einer Anleihe</t>
  </si>
  <si>
    <t>kleinste Stückelung * Kurs m.O.</t>
  </si>
  <si>
    <t>kleinste Stückelung * Kurs o.O.</t>
  </si>
  <si>
    <t>Differenz für kleinste Stückelung</t>
  </si>
  <si>
    <t>Aufwand/kleinste Stückelung</t>
  </si>
  <si>
    <t>Anzahl der gewandelten Aktien * Nennwert</t>
  </si>
  <si>
    <t>Anzahl der gewandelten Aktien</t>
  </si>
  <si>
    <t>Anzahl der gewandelten Aktien * Optionspreis (Kurs)</t>
  </si>
  <si>
    <t>(Anleihebetrag * Optionsrecht an Aktien in Stück)/kleinste Stückelung</t>
  </si>
  <si>
    <t>Anzahl neuer Aktien * Nennwert</t>
  </si>
  <si>
    <t>Zeichnung Opitonsanleihe * Bezugsverhältnis; aufgerundet</t>
  </si>
  <si>
    <t>benötigter Aktiennennwert/Nennwert; aufgerundet</t>
  </si>
  <si>
    <t>Bilanz nach Rückzahlung der Anleihe</t>
  </si>
  <si>
    <t>Bilanzentwicklung ohne Berücksichtigung von Zinszahlungen</t>
  </si>
  <si>
    <t>Jahresverzingsung für gezeichnete Anleihe</t>
  </si>
  <si>
    <t>Verzingsung für B15</t>
  </si>
  <si>
    <t>Bezugsverhältnis der Kapitalerhöhung</t>
  </si>
  <si>
    <t>gezeichnetes Kapital : Kapitalerhöhung</t>
  </si>
  <si>
    <t>Ausgabe für Aktienbezug</t>
  </si>
  <si>
    <t>Bilanz nach Optionsrechtswahrnehmung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</si>
</sst>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/?"/>
    <numFmt numFmtId="165" formatCode="#,##0\ &quot;€&quot;"/>
  </numFmts>
  <fonts count="7" x14ac:knownFonts="1">
    <font>
      <sz val="10"/>
      <name val="Arial"/>
    </font>
    <font>
      <sz val="8"/>
      <name val="Times New Roman"/>
      <family val="1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4" fontId="0" fillId="0" borderId="1" xfId="0" applyNumberFormat="1" applyBorder="1"/>
    <xf numFmtId="0" fontId="0" fillId="0" borderId="4" xfId="0" applyBorder="1"/>
    <xf numFmtId="0" fontId="0" fillId="0" borderId="5" xfId="0" applyBorder="1"/>
    <xf numFmtId="4" fontId="0" fillId="0" borderId="5" xfId="0" applyNumberFormat="1" applyBorder="1"/>
    <xf numFmtId="0" fontId="0" fillId="0" borderId="6" xfId="0" applyBorder="1"/>
    <xf numFmtId="3" fontId="0" fillId="2" borderId="7" xfId="0" applyNumberFormat="1" applyFill="1" applyBorder="1"/>
    <xf numFmtId="0" fontId="0" fillId="2" borderId="7" xfId="0" applyFill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0" fontId="0" fillId="2" borderId="7" xfId="0" applyNumberFormat="1" applyFill="1" applyBorder="1"/>
    <xf numFmtId="0" fontId="2" fillId="0" borderId="0" xfId="0" applyFont="1" applyFill="1" applyBorder="1"/>
    <xf numFmtId="165" fontId="0" fillId="0" borderId="0" xfId="0" applyNumberFormat="1" applyAlignment="1">
      <alignment horizontal="center"/>
    </xf>
    <xf numFmtId="2" fontId="0" fillId="2" borderId="7" xfId="0" applyNumberFormat="1" applyFill="1" applyBorder="1"/>
    <xf numFmtId="0" fontId="2" fillId="0" borderId="0" xfId="0" applyFont="1" applyAlignment="1">
      <alignment horizontal="center"/>
    </xf>
    <xf numFmtId="164" fontId="0" fillId="3" borderId="7" xfId="0" applyNumberFormat="1" applyFill="1" applyBorder="1"/>
    <xf numFmtId="3" fontId="0" fillId="3" borderId="7" xfId="0" applyNumberFormat="1" applyFill="1" applyBorder="1"/>
    <xf numFmtId="4" fontId="0" fillId="3" borderId="7" xfId="0" applyNumberFormat="1" applyFill="1" applyBorder="1"/>
    <xf numFmtId="0" fontId="1" fillId="0" borderId="0" xfId="0" applyFont="1" applyFill="1" applyBorder="1"/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6" fillId="0" borderId="0" xfId="0" applyFont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workbookViewId="0">
      <selection activeCell="F8" sqref="F8"/>
    </sheetView>
  </sheetViews>
  <sheetFormatPr baseColWidth="10" defaultRowHeight="12.75" x14ac:dyDescent="0.2"/>
  <cols>
    <col min="1" max="1" width="40.42578125" customWidth="1"/>
    <col min="2" max="2" width="13.7109375" bestFit="1" customWidth="1"/>
    <col min="3" max="3" width="3.7109375" customWidth="1"/>
    <col min="4" max="4" width="7.140625" customWidth="1"/>
    <col min="5" max="5" width="13.5703125" customWidth="1"/>
    <col min="8" max="8" width="20.7109375" customWidth="1"/>
    <col min="9" max="9" width="15.28515625" bestFit="1" customWidth="1"/>
    <col min="10" max="10" width="20.7109375" customWidth="1"/>
    <col min="11" max="11" width="15.28515625" bestFit="1" customWidth="1"/>
  </cols>
  <sheetData>
    <row r="1" spans="1:11" ht="26.25" x14ac:dyDescent="0.4">
      <c r="A1" s="15" t="s">
        <v>55</v>
      </c>
      <c r="C1" s="29" t="s">
        <v>8</v>
      </c>
    </row>
    <row r="3" spans="1:11" x14ac:dyDescent="0.2">
      <c r="A3" s="14" t="s">
        <v>58</v>
      </c>
      <c r="B3" s="12">
        <v>600000000</v>
      </c>
      <c r="C3" s="2"/>
      <c r="D3" s="2"/>
      <c r="E3" s="2"/>
      <c r="F3" s="2"/>
      <c r="G3" s="2"/>
      <c r="H3" s="4" t="s">
        <v>31</v>
      </c>
      <c r="I3" s="30" t="s">
        <v>32</v>
      </c>
      <c r="J3" s="30"/>
      <c r="K3" s="4" t="s">
        <v>33</v>
      </c>
    </row>
    <row r="4" spans="1:11" x14ac:dyDescent="0.2">
      <c r="A4" t="s">
        <v>0</v>
      </c>
      <c r="B4" s="13">
        <v>1</v>
      </c>
      <c r="C4" s="2"/>
      <c r="D4" s="2"/>
      <c r="E4" s="2"/>
      <c r="F4" s="2"/>
      <c r="G4" s="2"/>
      <c r="H4" t="s">
        <v>38</v>
      </c>
      <c r="I4" s="3">
        <v>840000000</v>
      </c>
      <c r="J4" s="5" t="s">
        <v>34</v>
      </c>
      <c r="K4" s="3">
        <f>B3</f>
        <v>600000000</v>
      </c>
    </row>
    <row r="5" spans="1:11" x14ac:dyDescent="0.2">
      <c r="A5" t="s">
        <v>1</v>
      </c>
      <c r="B5" s="12">
        <v>200000000</v>
      </c>
      <c r="C5" s="2" t="s">
        <v>56</v>
      </c>
      <c r="D5" s="2"/>
      <c r="E5" s="2"/>
      <c r="F5" s="2"/>
      <c r="G5" s="2"/>
      <c r="H5" t="s">
        <v>39</v>
      </c>
      <c r="I5" s="3">
        <v>240000000</v>
      </c>
      <c r="J5" s="6" t="s">
        <v>35</v>
      </c>
      <c r="K5" s="3">
        <f>K8-K4-K6-K7</f>
        <v>280000000</v>
      </c>
    </row>
    <row r="6" spans="1:11" x14ac:dyDescent="0.2">
      <c r="A6" s="14" t="s">
        <v>57</v>
      </c>
      <c r="B6" s="18">
        <v>0.05</v>
      </c>
      <c r="C6" s="26"/>
      <c r="D6" s="2"/>
      <c r="E6" s="2"/>
      <c r="F6" s="2"/>
      <c r="G6" s="2"/>
      <c r="H6" t="s">
        <v>40</v>
      </c>
      <c r="I6" s="3">
        <v>1000000</v>
      </c>
      <c r="J6" s="6" t="s">
        <v>36</v>
      </c>
      <c r="K6" s="3">
        <v>200000000</v>
      </c>
    </row>
    <row r="7" spans="1:11" x14ac:dyDescent="0.2">
      <c r="A7" t="s">
        <v>2</v>
      </c>
      <c r="B7" s="12">
        <v>10</v>
      </c>
      <c r="C7" s="26"/>
      <c r="D7" s="2"/>
      <c r="E7" s="2"/>
      <c r="F7" s="2"/>
      <c r="G7" s="2"/>
      <c r="H7" s="4"/>
      <c r="I7" s="7"/>
      <c r="J7" s="8" t="s">
        <v>37</v>
      </c>
      <c r="K7" s="7">
        <v>1000000</v>
      </c>
    </row>
    <row r="8" spans="1:11" ht="13.5" thickBot="1" x14ac:dyDescent="0.25">
      <c r="A8" t="s">
        <v>3</v>
      </c>
      <c r="B8" s="21">
        <v>90</v>
      </c>
      <c r="C8" s="2"/>
      <c r="D8" s="2"/>
      <c r="E8" s="2"/>
      <c r="F8" s="2"/>
      <c r="G8" s="2"/>
      <c r="H8" s="9"/>
      <c r="I8" s="10">
        <f>SUM(I4:I6)</f>
        <v>1081000000</v>
      </c>
      <c r="J8" s="11"/>
      <c r="K8" s="10">
        <f>I8</f>
        <v>1081000000</v>
      </c>
    </row>
    <row r="9" spans="1:11" ht="13.5" thickTop="1" x14ac:dyDescent="0.2">
      <c r="A9" t="s">
        <v>4</v>
      </c>
      <c r="B9" s="12">
        <v>500</v>
      </c>
      <c r="C9" s="2" t="s">
        <v>59</v>
      </c>
      <c r="D9" s="2"/>
      <c r="E9" s="2"/>
      <c r="F9" s="2"/>
      <c r="G9" s="2"/>
    </row>
    <row r="10" spans="1:11" x14ac:dyDescent="0.2">
      <c r="A10" t="s">
        <v>5</v>
      </c>
      <c r="B10" s="21">
        <v>80</v>
      </c>
      <c r="C10" s="2"/>
      <c r="D10" s="2"/>
      <c r="E10" s="2"/>
      <c r="F10" s="2"/>
      <c r="G10" s="2"/>
    </row>
    <row r="11" spans="1:11" x14ac:dyDescent="0.2">
      <c r="A11" t="s">
        <v>6</v>
      </c>
      <c r="B11" s="13">
        <v>5</v>
      </c>
      <c r="C11" s="27" t="s">
        <v>7</v>
      </c>
      <c r="D11" s="28">
        <f>B9</f>
        <v>500</v>
      </c>
      <c r="E11" s="2" t="s">
        <v>8</v>
      </c>
      <c r="F11" s="2"/>
      <c r="G11" s="2"/>
      <c r="H11" s="4" t="s">
        <v>31</v>
      </c>
      <c r="I11" s="30" t="s">
        <v>41</v>
      </c>
      <c r="J11" s="30"/>
      <c r="K11" s="4" t="s">
        <v>33</v>
      </c>
    </row>
    <row r="12" spans="1:11" x14ac:dyDescent="0.2">
      <c r="A12" t="s">
        <v>9</v>
      </c>
      <c r="B12" s="21">
        <v>6</v>
      </c>
      <c r="C12" s="2"/>
      <c r="D12" s="2"/>
      <c r="E12" s="2"/>
      <c r="F12" s="2"/>
      <c r="G12" s="2"/>
      <c r="H12" t="s">
        <v>38</v>
      </c>
      <c r="I12" s="3">
        <v>840000000</v>
      </c>
      <c r="J12" s="5" t="s">
        <v>34</v>
      </c>
      <c r="K12" s="3">
        <f>K4</f>
        <v>600000000</v>
      </c>
    </row>
    <row r="13" spans="1:11" x14ac:dyDescent="0.2">
      <c r="A13" t="s">
        <v>28</v>
      </c>
      <c r="B13" s="12">
        <v>50000000</v>
      </c>
      <c r="C13" s="27" t="s">
        <v>29</v>
      </c>
      <c r="D13" s="2" t="s">
        <v>30</v>
      </c>
      <c r="E13" s="2"/>
      <c r="F13" s="2"/>
      <c r="G13" s="2"/>
      <c r="H13" t="s">
        <v>39</v>
      </c>
      <c r="I13" s="3">
        <v>240000000</v>
      </c>
      <c r="J13" s="6" t="s">
        <v>35</v>
      </c>
      <c r="K13" s="3">
        <f>K16-K12-K14-K15</f>
        <v>280000000</v>
      </c>
    </row>
    <row r="14" spans="1:11" x14ac:dyDescent="0.2">
      <c r="A14" t="s">
        <v>14</v>
      </c>
      <c r="B14" s="12">
        <v>400</v>
      </c>
      <c r="C14" s="2"/>
      <c r="D14" s="2"/>
      <c r="E14" s="2"/>
      <c r="F14" s="2"/>
      <c r="G14" s="2"/>
      <c r="H14" t="s">
        <v>40</v>
      </c>
      <c r="I14" s="3">
        <f>I6+B5</f>
        <v>201000000</v>
      </c>
      <c r="J14" s="6" t="s">
        <v>36</v>
      </c>
      <c r="K14" s="3">
        <f>K6+B5</f>
        <v>400000000</v>
      </c>
    </row>
    <row r="15" spans="1:11" x14ac:dyDescent="0.2">
      <c r="A15" t="s">
        <v>15</v>
      </c>
      <c r="B15" s="12">
        <v>3000</v>
      </c>
      <c r="C15" s="2"/>
      <c r="D15" s="2"/>
      <c r="E15" s="2"/>
      <c r="F15" s="2"/>
      <c r="G15" s="2"/>
      <c r="H15" s="4"/>
      <c r="I15" s="7"/>
      <c r="J15" s="8" t="s">
        <v>37</v>
      </c>
      <c r="K15" s="7">
        <f>K7</f>
        <v>1000000</v>
      </c>
    </row>
    <row r="16" spans="1:11" ht="13.5" thickBot="1" x14ac:dyDescent="0.25">
      <c r="C16" s="2"/>
      <c r="D16" s="2"/>
      <c r="E16" s="2"/>
      <c r="F16" s="2"/>
      <c r="G16" s="2"/>
      <c r="H16" s="9"/>
      <c r="I16" s="10">
        <f>SUM(I12:I14)</f>
        <v>1281000000</v>
      </c>
      <c r="J16" s="11"/>
      <c r="K16" s="10">
        <f>I16</f>
        <v>1281000000</v>
      </c>
    </row>
    <row r="17" spans="1:11" ht="13.5" thickTop="1" x14ac:dyDescent="0.2">
      <c r="A17" t="s">
        <v>10</v>
      </c>
      <c r="B17" s="23">
        <f>B3/B5</f>
        <v>3</v>
      </c>
      <c r="C17" s="2" t="s">
        <v>12</v>
      </c>
      <c r="D17" s="2"/>
      <c r="E17" s="2"/>
      <c r="F17" s="2"/>
      <c r="G17" s="2"/>
    </row>
    <row r="18" spans="1:11" x14ac:dyDescent="0.2">
      <c r="A18" t="s">
        <v>11</v>
      </c>
      <c r="B18" s="24">
        <f>(B5*B11)/B9</f>
        <v>2000000</v>
      </c>
      <c r="C18" s="2" t="s">
        <v>67</v>
      </c>
      <c r="D18" s="2"/>
      <c r="E18" s="2"/>
      <c r="F18" s="2"/>
      <c r="G18" s="2"/>
    </row>
    <row r="19" spans="1:11" x14ac:dyDescent="0.2">
      <c r="A19" t="s">
        <v>13</v>
      </c>
      <c r="B19" s="24">
        <f>B18*B4</f>
        <v>2000000</v>
      </c>
      <c r="C19" s="2" t="s">
        <v>68</v>
      </c>
      <c r="D19" s="2"/>
      <c r="E19" s="2"/>
      <c r="F19" s="2"/>
      <c r="G19" s="2"/>
      <c r="H19" s="4" t="s">
        <v>31</v>
      </c>
      <c r="I19" s="31" t="s">
        <v>78</v>
      </c>
      <c r="J19" s="30"/>
      <c r="K19" s="4" t="s">
        <v>33</v>
      </c>
    </row>
    <row r="20" spans="1:11" x14ac:dyDescent="0.2">
      <c r="A20" t="s">
        <v>16</v>
      </c>
      <c r="B20" s="24">
        <f>ROUNDUP(B15*B17,0)</f>
        <v>9000</v>
      </c>
      <c r="C20" s="2" t="s">
        <v>69</v>
      </c>
      <c r="D20" s="2"/>
      <c r="E20" s="2"/>
      <c r="F20" s="2"/>
      <c r="G20" s="2"/>
      <c r="H20" t="s">
        <v>38</v>
      </c>
      <c r="I20" s="3">
        <v>840000000</v>
      </c>
      <c r="J20" s="5" t="s">
        <v>34</v>
      </c>
      <c r="K20" s="3">
        <f>K4+B30</f>
        <v>600500000</v>
      </c>
    </row>
    <row r="21" spans="1:11" x14ac:dyDescent="0.2">
      <c r="A21" t="s">
        <v>17</v>
      </c>
      <c r="B21" s="24">
        <f>ROUNDUP(B20/B4,0)</f>
        <v>9000</v>
      </c>
      <c r="C21" s="2" t="s">
        <v>70</v>
      </c>
      <c r="D21" s="2"/>
      <c r="E21" s="2"/>
      <c r="F21" s="2"/>
      <c r="G21" s="2"/>
      <c r="H21" t="s">
        <v>39</v>
      </c>
      <c r="I21" s="3">
        <v>240000000</v>
      </c>
      <c r="J21" s="6" t="s">
        <v>35</v>
      </c>
      <c r="K21" s="3">
        <f>K24-K20-K22-K23</f>
        <v>282500000</v>
      </c>
    </row>
    <row r="22" spans="1:11" x14ac:dyDescent="0.2">
      <c r="A22" t="s">
        <v>18</v>
      </c>
      <c r="B22" s="24">
        <f>B14</f>
        <v>400</v>
      </c>
      <c r="C22" s="2" t="s">
        <v>20</v>
      </c>
      <c r="D22" s="2"/>
      <c r="E22" s="2"/>
      <c r="F22" s="2"/>
      <c r="G22" s="2"/>
      <c r="H22" t="s">
        <v>40</v>
      </c>
      <c r="I22" s="3">
        <f>I14+(B12*B28)</f>
        <v>204000000</v>
      </c>
      <c r="J22" s="6" t="s">
        <v>36</v>
      </c>
      <c r="K22" s="3">
        <f>K14</f>
        <v>400000000</v>
      </c>
    </row>
    <row r="23" spans="1:11" x14ac:dyDescent="0.2">
      <c r="A23" t="s">
        <v>19</v>
      </c>
      <c r="B23" s="24">
        <f>B21-B22</f>
        <v>8600</v>
      </c>
      <c r="C23" s="2" t="s">
        <v>21</v>
      </c>
      <c r="D23" s="2"/>
      <c r="E23" s="2"/>
      <c r="F23" s="2"/>
      <c r="G23" s="2"/>
      <c r="H23" s="4"/>
      <c r="I23" s="7"/>
      <c r="J23" s="8" t="s">
        <v>37</v>
      </c>
      <c r="K23" s="7">
        <f>K15</f>
        <v>1000000</v>
      </c>
    </row>
    <row r="24" spans="1:11" ht="13.5" thickBot="1" x14ac:dyDescent="0.25">
      <c r="A24" t="s">
        <v>22</v>
      </c>
      <c r="B24" s="25">
        <f>B9*B8/100</f>
        <v>450</v>
      </c>
      <c r="C24" s="2" t="s">
        <v>60</v>
      </c>
      <c r="D24" s="2"/>
      <c r="E24" s="2"/>
      <c r="F24" s="2"/>
      <c r="G24" s="2"/>
      <c r="H24" s="9"/>
      <c r="I24" s="10">
        <f>SUM(I20:I22)</f>
        <v>1284000000</v>
      </c>
      <c r="J24" s="11"/>
      <c r="K24" s="10">
        <f>I24</f>
        <v>1284000000</v>
      </c>
    </row>
    <row r="25" spans="1:11" ht="13.5" thickTop="1" x14ac:dyDescent="0.2">
      <c r="A25" t="s">
        <v>23</v>
      </c>
      <c r="B25" s="25">
        <f>B9*B10/100</f>
        <v>400</v>
      </c>
      <c r="C25" s="2" t="s">
        <v>61</v>
      </c>
      <c r="D25" s="2"/>
      <c r="E25" s="2"/>
      <c r="F25" s="2"/>
      <c r="G25" s="2"/>
    </row>
    <row r="26" spans="1:11" x14ac:dyDescent="0.2">
      <c r="A26" t="s">
        <v>24</v>
      </c>
      <c r="B26" s="25">
        <f>B24-B25</f>
        <v>50</v>
      </c>
      <c r="C26" s="2" t="s">
        <v>7</v>
      </c>
      <c r="D26" s="27">
        <f>B11</f>
        <v>5</v>
      </c>
      <c r="E26" s="2" t="s">
        <v>25</v>
      </c>
      <c r="F26" s="2" t="s">
        <v>62</v>
      </c>
      <c r="G26" s="2"/>
    </row>
    <row r="27" spans="1:11" x14ac:dyDescent="0.2">
      <c r="A27" t="s">
        <v>26</v>
      </c>
      <c r="B27" s="25">
        <f>B26/D26</f>
        <v>10</v>
      </c>
      <c r="C27" s="2" t="s">
        <v>7</v>
      </c>
      <c r="D27" s="27">
        <v>1</v>
      </c>
      <c r="E27" s="2" t="s">
        <v>27</v>
      </c>
      <c r="F27" s="2" t="s">
        <v>63</v>
      </c>
      <c r="G27" s="2"/>
      <c r="H27" s="4" t="s">
        <v>31</v>
      </c>
      <c r="I27" s="31" t="s">
        <v>71</v>
      </c>
      <c r="J27" s="30"/>
      <c r="K27" s="4" t="s">
        <v>33</v>
      </c>
    </row>
    <row r="28" spans="1:11" x14ac:dyDescent="0.2">
      <c r="A28" t="s">
        <v>42</v>
      </c>
      <c r="B28" s="24">
        <f>B13*B11/B9</f>
        <v>500000</v>
      </c>
      <c r="C28" s="2" t="s">
        <v>65</v>
      </c>
      <c r="D28" s="2"/>
      <c r="E28" s="2"/>
      <c r="F28" s="2"/>
      <c r="G28" s="2"/>
      <c r="H28" t="s">
        <v>38</v>
      </c>
      <c r="I28" s="3">
        <v>840000000</v>
      </c>
      <c r="J28" s="5" t="s">
        <v>34</v>
      </c>
      <c r="K28" s="3">
        <f>K12+B38</f>
        <v>600000000</v>
      </c>
    </row>
    <row r="29" spans="1:11" x14ac:dyDescent="0.2">
      <c r="A29" s="14" t="s">
        <v>75</v>
      </c>
      <c r="B29" s="23">
        <f>B3/B30</f>
        <v>1200</v>
      </c>
      <c r="C29" s="2" t="s">
        <v>76</v>
      </c>
      <c r="D29" s="2"/>
      <c r="E29" s="2"/>
      <c r="F29" s="2"/>
      <c r="G29" s="2"/>
      <c r="H29" t="s">
        <v>39</v>
      </c>
      <c r="I29" s="3">
        <v>240000000</v>
      </c>
      <c r="J29" s="6" t="s">
        <v>35</v>
      </c>
      <c r="K29" s="3">
        <f>K32-K28-K30-K31</f>
        <v>283000000</v>
      </c>
    </row>
    <row r="30" spans="1:11" x14ac:dyDescent="0.2">
      <c r="A30" t="s">
        <v>43</v>
      </c>
      <c r="B30" s="25">
        <f>B28*B4</f>
        <v>500000</v>
      </c>
      <c r="C30" s="2" t="s">
        <v>64</v>
      </c>
      <c r="D30" s="2"/>
      <c r="E30" s="2"/>
      <c r="F30" s="2"/>
      <c r="G30" s="2"/>
      <c r="H30" t="s">
        <v>40</v>
      </c>
      <c r="I30" s="3">
        <f>I22-B5</f>
        <v>4000000</v>
      </c>
      <c r="J30" s="6" t="s">
        <v>36</v>
      </c>
      <c r="K30" s="3">
        <f>K22-B5</f>
        <v>200000000</v>
      </c>
    </row>
    <row r="31" spans="1:11" x14ac:dyDescent="0.2">
      <c r="A31" t="s">
        <v>44</v>
      </c>
      <c r="B31" s="25">
        <f>B28*B12</f>
        <v>3000000</v>
      </c>
      <c r="C31" s="2" t="s">
        <v>66</v>
      </c>
      <c r="D31" s="2"/>
      <c r="E31" s="2"/>
      <c r="F31" s="2"/>
      <c r="G31" s="2"/>
      <c r="H31" s="4"/>
      <c r="I31" s="7"/>
      <c r="J31" s="8" t="s">
        <v>37</v>
      </c>
      <c r="K31" s="7">
        <f>K23</f>
        <v>1000000</v>
      </c>
    </row>
    <row r="32" spans="1:11" ht="13.5" thickBot="1" x14ac:dyDescent="0.25">
      <c r="A32" t="s">
        <v>45</v>
      </c>
      <c r="B32" s="25">
        <f>B31-B30</f>
        <v>2500000</v>
      </c>
      <c r="C32" s="2" t="s">
        <v>46</v>
      </c>
      <c r="D32" s="2"/>
      <c r="E32" s="2"/>
      <c r="F32" s="2"/>
      <c r="G32" s="2"/>
      <c r="H32" s="9"/>
      <c r="I32" s="10">
        <f>SUM(I28:I30)</f>
        <v>1084000000</v>
      </c>
      <c r="J32" s="11"/>
      <c r="K32" s="10">
        <f>I32</f>
        <v>1084000000</v>
      </c>
    </row>
    <row r="33" spans="1:8" ht="13.5" thickTop="1" x14ac:dyDescent="0.2">
      <c r="A33" t="s">
        <v>47</v>
      </c>
      <c r="B33" s="24">
        <f>INT(B15*B11/B9)</f>
        <v>30</v>
      </c>
      <c r="C33" s="2" t="s">
        <v>48</v>
      </c>
      <c r="D33" s="2"/>
      <c r="E33" s="2"/>
      <c r="F33" s="2"/>
      <c r="G33" s="2"/>
    </row>
    <row r="34" spans="1:8" x14ac:dyDescent="0.2">
      <c r="A34" s="14" t="s">
        <v>77</v>
      </c>
      <c r="B34" s="25">
        <f>B33*B12</f>
        <v>180</v>
      </c>
      <c r="C34" s="2" t="s">
        <v>50</v>
      </c>
      <c r="D34" s="2"/>
      <c r="E34" s="2"/>
      <c r="F34" s="2"/>
      <c r="G34" s="2"/>
      <c r="H34" s="14" t="s">
        <v>72</v>
      </c>
    </row>
    <row r="35" spans="1:8" x14ac:dyDescent="0.2">
      <c r="A35" t="s">
        <v>51</v>
      </c>
      <c r="B35" s="25">
        <f>B12+B27</f>
        <v>16</v>
      </c>
      <c r="C35" s="2" t="s">
        <v>53</v>
      </c>
      <c r="D35" s="2"/>
      <c r="E35" s="2"/>
      <c r="F35" s="2"/>
      <c r="G35" s="2"/>
    </row>
    <row r="36" spans="1:8" x14ac:dyDescent="0.2">
      <c r="A36" t="s">
        <v>52</v>
      </c>
      <c r="B36" s="25">
        <f>B35*B33</f>
        <v>480</v>
      </c>
      <c r="C36" s="2" t="s">
        <v>54</v>
      </c>
      <c r="D36" s="2"/>
      <c r="E36" s="2"/>
      <c r="F36" s="2"/>
      <c r="G36" s="2"/>
    </row>
    <row r="37" spans="1:8" x14ac:dyDescent="0.2">
      <c r="A37" s="14" t="s">
        <v>73</v>
      </c>
      <c r="B37" s="25">
        <f>B15*B6</f>
        <v>150</v>
      </c>
      <c r="C37" s="2" t="s">
        <v>74</v>
      </c>
      <c r="E37" s="14"/>
      <c r="F37" s="14"/>
      <c r="G37" s="14"/>
    </row>
  </sheetData>
  <mergeCells count="4">
    <mergeCell ref="I3:J3"/>
    <mergeCell ref="I11:J11"/>
    <mergeCell ref="I19:J19"/>
    <mergeCell ref="I27:J27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B39" sqref="B39"/>
    </sheetView>
  </sheetViews>
  <sheetFormatPr baseColWidth="10" defaultRowHeight="12.75" x14ac:dyDescent="0.2"/>
  <cols>
    <col min="1" max="1" width="40.42578125" customWidth="1"/>
    <col min="2" max="2" width="13.7109375" bestFit="1" customWidth="1"/>
    <col min="3" max="3" width="3.7109375" customWidth="1"/>
    <col min="4" max="4" width="7.140625" customWidth="1"/>
    <col min="5" max="5" width="13.5703125" customWidth="1"/>
  </cols>
  <sheetData>
    <row r="1" spans="1:5" ht="20.25" x14ac:dyDescent="0.3">
      <c r="A1" s="17" t="s">
        <v>55</v>
      </c>
      <c r="B1" s="16" t="s">
        <v>8</v>
      </c>
    </row>
    <row r="3" spans="1:5" x14ac:dyDescent="0.2">
      <c r="A3" s="14" t="s">
        <v>58</v>
      </c>
      <c r="B3" s="12">
        <v>660000000</v>
      </c>
      <c r="C3" s="14"/>
    </row>
    <row r="4" spans="1:5" x14ac:dyDescent="0.2">
      <c r="A4" t="s">
        <v>0</v>
      </c>
      <c r="B4" s="13">
        <v>50</v>
      </c>
      <c r="C4" s="14"/>
    </row>
    <row r="5" spans="1:5" x14ac:dyDescent="0.2">
      <c r="A5" t="s">
        <v>1</v>
      </c>
      <c r="B5" s="12">
        <v>180000000</v>
      </c>
      <c r="C5" s="14" t="s">
        <v>56</v>
      </c>
    </row>
    <row r="6" spans="1:5" x14ac:dyDescent="0.2">
      <c r="A6" s="14" t="s">
        <v>57</v>
      </c>
      <c r="B6" s="18">
        <v>0.04</v>
      </c>
      <c r="C6" s="19"/>
    </row>
    <row r="7" spans="1:5" x14ac:dyDescent="0.2">
      <c r="A7" t="s">
        <v>2</v>
      </c>
      <c r="B7" s="12">
        <v>8</v>
      </c>
      <c r="C7" s="19"/>
    </row>
    <row r="8" spans="1:5" x14ac:dyDescent="0.2">
      <c r="A8" t="s">
        <v>3</v>
      </c>
      <c r="B8" s="21">
        <v>101.6</v>
      </c>
    </row>
    <row r="9" spans="1:5" x14ac:dyDescent="0.2">
      <c r="A9" t="s">
        <v>4</v>
      </c>
      <c r="B9" s="12">
        <v>1000</v>
      </c>
      <c r="C9" s="14" t="s">
        <v>59</v>
      </c>
    </row>
    <row r="10" spans="1:5" x14ac:dyDescent="0.2">
      <c r="A10" t="s">
        <v>5</v>
      </c>
      <c r="B10" s="21">
        <v>89</v>
      </c>
    </row>
    <row r="11" spans="1:5" x14ac:dyDescent="0.2">
      <c r="A11" t="s">
        <v>6</v>
      </c>
      <c r="B11" s="13">
        <v>6</v>
      </c>
      <c r="C11" s="1" t="s">
        <v>7</v>
      </c>
      <c r="D11" s="20">
        <f>B9</f>
        <v>1000</v>
      </c>
      <c r="E11" t="s">
        <v>8</v>
      </c>
    </row>
    <row r="12" spans="1:5" x14ac:dyDescent="0.2">
      <c r="A12" t="s">
        <v>9</v>
      </c>
      <c r="B12" s="21">
        <v>300</v>
      </c>
    </row>
    <row r="13" spans="1:5" x14ac:dyDescent="0.2">
      <c r="A13" t="s">
        <v>28</v>
      </c>
      <c r="B13" s="12">
        <v>100000000</v>
      </c>
      <c r="C13" s="1" t="s">
        <v>29</v>
      </c>
      <c r="D13" t="s">
        <v>30</v>
      </c>
    </row>
    <row r="14" spans="1:5" x14ac:dyDescent="0.2">
      <c r="A14" t="s">
        <v>14</v>
      </c>
      <c r="B14" s="12">
        <v>1000</v>
      </c>
    </row>
    <row r="15" spans="1:5" x14ac:dyDescent="0.2">
      <c r="A15" t="s">
        <v>15</v>
      </c>
      <c r="B15" s="12">
        <v>200000</v>
      </c>
    </row>
    <row r="17" spans="1:9" x14ac:dyDescent="0.2">
      <c r="A17" t="s">
        <v>10</v>
      </c>
      <c r="B17" s="23">
        <f>B3/B5</f>
        <v>3.6666666666666665</v>
      </c>
      <c r="C17" s="14" t="s">
        <v>12</v>
      </c>
      <c r="D17" s="14"/>
      <c r="G17" s="14"/>
      <c r="H17" s="14"/>
      <c r="I17" s="14"/>
    </row>
    <row r="18" spans="1:9" x14ac:dyDescent="0.2">
      <c r="A18" t="s">
        <v>11</v>
      </c>
      <c r="B18" s="24">
        <f>(B5*B11)/B9</f>
        <v>1080000</v>
      </c>
      <c r="C18" s="14" t="s">
        <v>67</v>
      </c>
      <c r="D18" s="14"/>
      <c r="G18" s="14"/>
      <c r="H18" s="14"/>
      <c r="I18" s="14"/>
    </row>
    <row r="19" spans="1:9" x14ac:dyDescent="0.2">
      <c r="A19" t="s">
        <v>13</v>
      </c>
      <c r="B19" s="24">
        <f>B18*B4</f>
        <v>54000000</v>
      </c>
      <c r="C19" s="14" t="s">
        <v>68</v>
      </c>
      <c r="D19" s="14"/>
      <c r="G19" s="14"/>
      <c r="H19" s="14"/>
      <c r="I19" s="14"/>
    </row>
    <row r="20" spans="1:9" x14ac:dyDescent="0.2">
      <c r="A20" t="s">
        <v>16</v>
      </c>
      <c r="B20" s="24">
        <f>ROUNDUP(B15*B17,0)</f>
        <v>733334</v>
      </c>
      <c r="C20" s="14" t="s">
        <v>69</v>
      </c>
      <c r="D20" s="14"/>
      <c r="G20" s="14"/>
      <c r="H20" s="14"/>
      <c r="I20" s="14"/>
    </row>
    <row r="21" spans="1:9" x14ac:dyDescent="0.2">
      <c r="A21" t="s">
        <v>17</v>
      </c>
      <c r="B21" s="24">
        <f>ROUNDUP(B20/B4,0)</f>
        <v>14667</v>
      </c>
      <c r="C21" s="14" t="s">
        <v>70</v>
      </c>
      <c r="D21" s="14"/>
      <c r="G21" s="14"/>
      <c r="H21" s="14"/>
      <c r="I21" s="14"/>
    </row>
    <row r="22" spans="1:9" x14ac:dyDescent="0.2">
      <c r="A22" t="s">
        <v>18</v>
      </c>
      <c r="B22" s="24">
        <f>B14</f>
        <v>1000</v>
      </c>
      <c r="C22" s="14" t="s">
        <v>20</v>
      </c>
      <c r="D22" s="14"/>
      <c r="G22" s="14"/>
      <c r="H22" s="14"/>
      <c r="I22" s="14"/>
    </row>
    <row r="23" spans="1:9" x14ac:dyDescent="0.2">
      <c r="A23" t="s">
        <v>19</v>
      </c>
      <c r="B23" s="24">
        <f>B21-B22</f>
        <v>13667</v>
      </c>
      <c r="C23" s="14" t="s">
        <v>21</v>
      </c>
      <c r="D23" s="14"/>
      <c r="G23" s="14"/>
      <c r="H23" s="14"/>
      <c r="I23" s="14"/>
    </row>
    <row r="24" spans="1:9" x14ac:dyDescent="0.2">
      <c r="A24" t="s">
        <v>22</v>
      </c>
      <c r="B24" s="25">
        <f>B9*B8/100</f>
        <v>1016</v>
      </c>
      <c r="C24" s="14" t="s">
        <v>60</v>
      </c>
      <c r="D24" s="14"/>
      <c r="G24" s="14"/>
      <c r="H24" s="14"/>
      <c r="I24" s="14"/>
    </row>
    <row r="25" spans="1:9" x14ac:dyDescent="0.2">
      <c r="A25" t="s">
        <v>23</v>
      </c>
      <c r="B25" s="25">
        <f>B9*B10/100</f>
        <v>890</v>
      </c>
      <c r="C25" s="14" t="s">
        <v>61</v>
      </c>
      <c r="D25" s="14"/>
      <c r="G25" s="14"/>
      <c r="H25" s="14"/>
      <c r="I25" s="14"/>
    </row>
    <row r="26" spans="1:9" x14ac:dyDescent="0.2">
      <c r="A26" t="s">
        <v>24</v>
      </c>
      <c r="B26" s="25">
        <f>B24-B25</f>
        <v>126</v>
      </c>
      <c r="C26" s="14" t="s">
        <v>7</v>
      </c>
      <c r="D26" s="22">
        <f>B11</f>
        <v>6</v>
      </c>
      <c r="E26" s="14" t="s">
        <v>25</v>
      </c>
      <c r="F26" s="14" t="s">
        <v>62</v>
      </c>
      <c r="G26" s="14"/>
      <c r="H26" s="14"/>
      <c r="I26" s="14"/>
    </row>
    <row r="27" spans="1:9" x14ac:dyDescent="0.2">
      <c r="A27" t="s">
        <v>26</v>
      </c>
      <c r="B27" s="25">
        <f>B26/D26</f>
        <v>21</v>
      </c>
      <c r="C27" s="14" t="s">
        <v>7</v>
      </c>
      <c r="D27" s="22">
        <v>1</v>
      </c>
      <c r="E27" s="14" t="s">
        <v>27</v>
      </c>
      <c r="F27" s="14" t="s">
        <v>63</v>
      </c>
      <c r="G27" s="14"/>
      <c r="H27" s="14"/>
      <c r="I27" s="14"/>
    </row>
    <row r="28" spans="1:9" x14ac:dyDescent="0.2">
      <c r="A28" t="s">
        <v>42</v>
      </c>
      <c r="B28" s="24">
        <f>B13*B11/B9</f>
        <v>600000</v>
      </c>
      <c r="C28" s="14" t="s">
        <v>65</v>
      </c>
      <c r="D28" s="14"/>
      <c r="E28" s="14"/>
      <c r="F28" s="14"/>
      <c r="G28" s="14"/>
      <c r="H28" s="14"/>
      <c r="I28" s="14"/>
    </row>
    <row r="29" spans="1:9" x14ac:dyDescent="0.2">
      <c r="A29" t="s">
        <v>43</v>
      </c>
      <c r="B29" s="25">
        <f>B28*B4</f>
        <v>30000000</v>
      </c>
      <c r="C29" s="14" t="s">
        <v>64</v>
      </c>
      <c r="D29" s="14"/>
      <c r="F29" s="14"/>
      <c r="G29" s="14"/>
      <c r="H29" s="14"/>
      <c r="I29" s="14"/>
    </row>
    <row r="30" spans="1:9" x14ac:dyDescent="0.2">
      <c r="A30" t="s">
        <v>44</v>
      </c>
      <c r="B30" s="25">
        <f>B28*B12</f>
        <v>180000000</v>
      </c>
      <c r="C30" s="14" t="s">
        <v>66</v>
      </c>
      <c r="D30" s="14"/>
      <c r="F30" s="14"/>
      <c r="G30" s="14"/>
      <c r="H30" s="14"/>
      <c r="I30" s="14"/>
    </row>
    <row r="31" spans="1:9" x14ac:dyDescent="0.2">
      <c r="A31" t="s">
        <v>45</v>
      </c>
      <c r="B31" s="25">
        <f>B30-B29</f>
        <v>150000000</v>
      </c>
      <c r="C31" s="14" t="s">
        <v>46</v>
      </c>
      <c r="D31" s="14"/>
      <c r="F31" s="14"/>
      <c r="G31" s="14"/>
      <c r="H31" s="14"/>
      <c r="I31" s="14"/>
    </row>
    <row r="32" spans="1:9" x14ac:dyDescent="0.2">
      <c r="A32" t="s">
        <v>47</v>
      </c>
      <c r="B32" s="24">
        <f>INT(B15*B11/B9)</f>
        <v>1200</v>
      </c>
      <c r="C32" s="14" t="s">
        <v>48</v>
      </c>
      <c r="D32" s="14"/>
      <c r="F32" s="14"/>
      <c r="G32" s="14"/>
      <c r="H32" s="14"/>
      <c r="I32" s="14"/>
    </row>
    <row r="33" spans="1:9" x14ac:dyDescent="0.2">
      <c r="A33" t="s">
        <v>49</v>
      </c>
      <c r="B33" s="25">
        <f>B32*B12</f>
        <v>360000</v>
      </c>
      <c r="C33" s="14" t="s">
        <v>50</v>
      </c>
      <c r="D33" s="14"/>
      <c r="F33" s="14"/>
      <c r="G33" s="14"/>
      <c r="H33" s="14"/>
      <c r="I33" s="14"/>
    </row>
    <row r="34" spans="1:9" x14ac:dyDescent="0.2">
      <c r="A34" t="s">
        <v>51</v>
      </c>
      <c r="B34" s="25">
        <f>B12+B27</f>
        <v>321</v>
      </c>
      <c r="C34" s="14" t="s">
        <v>53</v>
      </c>
      <c r="D34" s="14"/>
      <c r="F34" s="14"/>
      <c r="G34" s="14"/>
      <c r="H34" s="14"/>
      <c r="I34" s="14"/>
    </row>
    <row r="35" spans="1:9" x14ac:dyDescent="0.2">
      <c r="A35" t="s">
        <v>52</v>
      </c>
      <c r="B35" s="25">
        <f>B34*B32</f>
        <v>385200</v>
      </c>
      <c r="C35" s="14" t="s">
        <v>54</v>
      </c>
      <c r="D35" s="14"/>
      <c r="F35" s="14"/>
      <c r="G35" s="14"/>
      <c r="H35" s="14"/>
      <c r="I35" s="14"/>
    </row>
    <row r="36" spans="1:9" x14ac:dyDescent="0.2">
      <c r="E36" s="14"/>
      <c r="F36" s="14"/>
      <c r="G36" s="14"/>
      <c r="H36" s="14"/>
      <c r="I36" s="14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Optionsanleihe</vt:lpstr>
      <vt:lpstr>Wandelschuldverschreibung</vt:lpstr>
    </vt:vector>
  </TitlesOfParts>
  <Company>BBS Wirtschaft Bad Kreuznach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schwindt</cp:lastModifiedBy>
  <cp:lastPrinted>2011-11-27T09:34:09Z</cp:lastPrinted>
  <dcterms:created xsi:type="dcterms:W3CDTF">2004-01-04T09:27:25Z</dcterms:created>
  <dcterms:modified xsi:type="dcterms:W3CDTF">2011-11-27T09:34:36Z</dcterms:modified>
</cp:coreProperties>
</file>